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obell/Documents/LCCJ/Secretary/April 29, 2020/"/>
    </mc:Choice>
  </mc:AlternateContent>
  <xr:revisionPtr revIDLastSave="0" documentId="8_{B668E50E-2020-F949-A624-AC534209EAA5}" xr6:coauthVersionLast="45" xr6:coauthVersionMax="45" xr10:uidLastSave="{00000000-0000-0000-0000-000000000000}"/>
  <bookViews>
    <workbookView xWindow="0" yWindow="460" windowWidth="21520" windowHeight="11580" xr2:uid="{90EB23B4-2358-4C02-9EAE-A97D05FC53F7}"/>
  </bookViews>
  <sheets>
    <sheet name="Overview" sheetId="1" r:id="rId1"/>
    <sheet name="Income Stmt" sheetId="2" r:id="rId2"/>
    <sheet name="Balance Shee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 l="1"/>
  <c r="J26" i="1" l="1"/>
  <c r="L26" i="1" s="1"/>
  <c r="E20" i="1"/>
  <c r="E17" i="1"/>
  <c r="C64" i="2"/>
  <c r="C62" i="2"/>
  <c r="C47" i="2"/>
  <c r="C38" i="2"/>
  <c r="C30" i="2"/>
  <c r="C25" i="2"/>
  <c r="C14" i="2"/>
  <c r="C32" i="2" s="1"/>
  <c r="C66" i="2" s="1"/>
  <c r="J21" i="1"/>
  <c r="L21" i="1" s="1"/>
  <c r="J20" i="1"/>
  <c r="L20" i="1" s="1"/>
  <c r="J17" i="1"/>
  <c r="L17" i="1" s="1"/>
  <c r="J16" i="1"/>
  <c r="L16" i="1" s="1"/>
  <c r="J15" i="1"/>
  <c r="L15" i="1" s="1"/>
  <c r="J14" i="1"/>
  <c r="L14" i="1" s="1"/>
  <c r="C44" i="3"/>
  <c r="C46" i="3" s="1"/>
  <c r="C27" i="3"/>
  <c r="C16" i="3"/>
  <c r="C10" i="3"/>
  <c r="I9" i="1" l="1"/>
  <c r="I6" i="1"/>
  <c r="L23" i="1"/>
  <c r="C19" i="3"/>
  <c r="C17" i="3"/>
  <c r="C35" i="3"/>
  <c r="C37" i="3" s="1"/>
  <c r="C48" i="3" s="1"/>
  <c r="L18" i="1"/>
  <c r="I10" i="1" l="1"/>
  <c r="J23" i="1"/>
  <c r="E25" i="1"/>
  <c r="G6" i="1"/>
  <c r="J18" i="1"/>
  <c r="G9" i="1"/>
  <c r="E8" i="1"/>
  <c r="E9" i="1" s="1"/>
  <c r="E5" i="1"/>
  <c r="E4" i="1"/>
  <c r="E6" i="1" l="1"/>
  <c r="G10" i="1"/>
  <c r="J25" i="1" s="1"/>
  <c r="J27" i="1" l="1"/>
  <c r="L25" i="1"/>
  <c r="L27" i="1" s="1"/>
</calcChain>
</file>

<file path=xl/sharedStrings.xml><?xml version="1.0" encoding="utf-8"?>
<sst xmlns="http://schemas.openxmlformats.org/spreadsheetml/2006/main" count="162" uniqueCount="151">
  <si>
    <t>Program Funding</t>
  </si>
  <si>
    <t>Staff Expenses</t>
  </si>
  <si>
    <t>General Expenses</t>
  </si>
  <si>
    <t>2019-20</t>
  </si>
  <si>
    <t>Net Income</t>
  </si>
  <si>
    <t>Total Revenue</t>
  </si>
  <si>
    <t>Total Expenses</t>
  </si>
  <si>
    <t>Other Revenue</t>
  </si>
  <si>
    <t>EQUITY = ASSETS - LIABILITIES</t>
  </si>
  <si>
    <t>ASSETS</t>
  </si>
  <si>
    <t>LIABILITIES</t>
  </si>
  <si>
    <t>EQUITY</t>
  </si>
  <si>
    <t>Cash</t>
  </si>
  <si>
    <t>Bank</t>
  </si>
  <si>
    <t>Receivables</t>
  </si>
  <si>
    <t>TOTAL ASSETS</t>
  </si>
  <si>
    <t>Investments</t>
  </si>
  <si>
    <t>Payables</t>
  </si>
  <si>
    <t>TOTAL LIABILITIES</t>
  </si>
  <si>
    <t>Prev Year Retained</t>
  </si>
  <si>
    <t>Current Year</t>
  </si>
  <si>
    <t>TOTAL EQUITY</t>
  </si>
  <si>
    <t>BALANCE SHEET @ March 31, 2020</t>
  </si>
  <si>
    <t xml:space="preserve">          - do we have enough working capital to be able to ride through lumpy revenue?  YES</t>
  </si>
  <si>
    <t xml:space="preserve">          - do we have enough Reserves (Investments) to be able to handle an extreme event.  YES</t>
  </si>
  <si>
    <t xml:space="preserve">        how we are doing revenue-wise (are we receiving the funding we thought we would, and are our</t>
  </si>
  <si>
    <r>
      <t xml:space="preserve">1.  </t>
    </r>
    <r>
      <rPr>
        <b/>
        <sz val="11"/>
        <color theme="1"/>
        <rFont val="Calibri"/>
        <family val="2"/>
      </rPr>
      <t>Income Statement</t>
    </r>
    <r>
      <rPr>
        <sz val="11"/>
        <color theme="1"/>
        <rFont val="Calibri"/>
        <family val="2"/>
        <scheme val="minor"/>
      </rPr>
      <t xml:space="preserve"> is always for a period of time (monthly, quarterly, yearly)</t>
    </r>
  </si>
  <si>
    <r>
      <t xml:space="preserve">2.  </t>
    </r>
    <r>
      <rPr>
        <b/>
        <sz val="11"/>
        <color theme="1"/>
        <rFont val="Calibri"/>
        <family val="2"/>
      </rPr>
      <t>Balance Sheet</t>
    </r>
    <r>
      <rPr>
        <sz val="11"/>
        <color theme="1"/>
        <rFont val="Calibri"/>
        <family val="2"/>
        <scheme val="minor"/>
      </rPr>
      <t xml:space="preserve"> is at a specific point in time</t>
    </r>
  </si>
  <si>
    <t xml:space="preserve">           from the prior year fundraising, and the expenses expected.</t>
  </si>
  <si>
    <t>Lanark County Community Justice Program</t>
  </si>
  <si>
    <t/>
  </si>
  <si>
    <t xml:space="preserve"> </t>
  </si>
  <si>
    <t>ASSET</t>
  </si>
  <si>
    <t>Current Assets</t>
  </si>
  <si>
    <t>Petty Cash</t>
  </si>
  <si>
    <t>Chequing Bank Account</t>
  </si>
  <si>
    <t>Total Cash</t>
  </si>
  <si>
    <t>Accounts Receivable</t>
  </si>
  <si>
    <t>Accounts Receivable-Manual</t>
  </si>
  <si>
    <t>HST Receivable - Federal</t>
  </si>
  <si>
    <t>HST Receivable - Provincial</t>
  </si>
  <si>
    <t>Total Receivable</t>
  </si>
  <si>
    <t>Total Current Assets</t>
  </si>
  <si>
    <t>TOTAL ASSET</t>
  </si>
  <si>
    <t>LIABILITY</t>
  </si>
  <si>
    <t>Current Liabilities</t>
  </si>
  <si>
    <t>Due to Funder</t>
  </si>
  <si>
    <t>Accounts Payable</t>
  </si>
  <si>
    <t>Accounts Payable - Misc</t>
  </si>
  <si>
    <t>Total Accounts Payable</t>
  </si>
  <si>
    <t>Accrued Wages</t>
  </si>
  <si>
    <t>Deferred Revenue</t>
  </si>
  <si>
    <t>Deferrred Revenue - PDCF</t>
  </si>
  <si>
    <t>Deferred Revenue - CHPI</t>
  </si>
  <si>
    <t>Deferred Revenue - OTF</t>
  </si>
  <si>
    <t>Deferred Revenue Commonwell</t>
  </si>
  <si>
    <t>Deferred Revenue Lanark County</t>
  </si>
  <si>
    <t>Total Current liabilities</t>
  </si>
  <si>
    <t>TOTAL LIABILITY</t>
  </si>
  <si>
    <t>Retained Earnings</t>
  </si>
  <si>
    <t>Retained Earnings - Previous Year</t>
  </si>
  <si>
    <t>Current Earnings</t>
  </si>
  <si>
    <t>Total Retained Earnings</t>
  </si>
  <si>
    <t>LIABILITIES AND EQUITY</t>
  </si>
  <si>
    <t>Generated On: 10/04/2020</t>
  </si>
  <si>
    <t>REVENUE</t>
  </si>
  <si>
    <t>Government Revenue</t>
  </si>
  <si>
    <t>MAG Youth Justice Committee</t>
  </si>
  <si>
    <t>United Way of Lanark County</t>
  </si>
  <si>
    <t>The HUB Grant</t>
  </si>
  <si>
    <t>Perth &amp; Dist Comm Foundation</t>
  </si>
  <si>
    <t>Other Grants / Foundations</t>
  </si>
  <si>
    <t>Municipal Funding</t>
  </si>
  <si>
    <t>Net Funder Revenue</t>
  </si>
  <si>
    <t>Fundraising Revenue</t>
  </si>
  <si>
    <t>Other Organizations Non- Receiptabl</t>
  </si>
  <si>
    <t>Individual Donations</t>
  </si>
  <si>
    <t>Busniess Donations</t>
  </si>
  <si>
    <t>Municpal,Civic&amp;Other Commty Grants</t>
  </si>
  <si>
    <t>Membership Revenue</t>
  </si>
  <si>
    <t>Rental Income</t>
  </si>
  <si>
    <t>Restitution / Fine Money</t>
  </si>
  <si>
    <t>Total Fundraising Revenue</t>
  </si>
  <si>
    <t>Investment / GIC Purchase</t>
  </si>
  <si>
    <t>Miscellaneous Revenue</t>
  </si>
  <si>
    <t>Total Other Revenue</t>
  </si>
  <si>
    <t>TOTAL REVENUE</t>
  </si>
  <si>
    <t>EXPENSE</t>
  </si>
  <si>
    <t>Payroll Expenses</t>
  </si>
  <si>
    <t>Wages &amp; Salaries</t>
  </si>
  <si>
    <t>Total Payroll Expense</t>
  </si>
  <si>
    <t>General Expenses HST non recoverble</t>
  </si>
  <si>
    <t>Advertising</t>
  </si>
  <si>
    <t>Board Meetings/Conferences</t>
  </si>
  <si>
    <t>Fundraising Expenses</t>
  </si>
  <si>
    <t>Forum Expenses - Youth (YJC)</t>
  </si>
  <si>
    <t>Forum expense - Young Adult</t>
  </si>
  <si>
    <t>Forum expenses - Adult</t>
  </si>
  <si>
    <t>Forum expenses - Total</t>
  </si>
  <si>
    <t>Insurance</t>
  </si>
  <si>
    <t>Investment Purchase</t>
  </si>
  <si>
    <t>Office Supplies</t>
  </si>
  <si>
    <t>Rent</t>
  </si>
  <si>
    <t>Telephone</t>
  </si>
  <si>
    <t>Admin and Management</t>
  </si>
  <si>
    <t>Restitution</t>
  </si>
  <si>
    <t>Program Expenses</t>
  </si>
  <si>
    <t>Office/Program Equipment</t>
  </si>
  <si>
    <t>Public Education</t>
  </si>
  <si>
    <t>Volunteer Expenses</t>
  </si>
  <si>
    <t>Homelessness Prevention Programming</t>
  </si>
  <si>
    <t>School Program</t>
  </si>
  <si>
    <t>Total General Expenses</t>
  </si>
  <si>
    <t>TOTAL EXPENSE</t>
  </si>
  <si>
    <t>NET INCOME</t>
  </si>
  <si>
    <t>(*) includes loss of $5121 from prior year</t>
  </si>
  <si>
    <t>*</t>
  </si>
  <si>
    <t>2018-2019</t>
  </si>
  <si>
    <r>
      <t xml:space="preserve">3.  The </t>
    </r>
    <r>
      <rPr>
        <b/>
        <sz val="11"/>
        <color theme="1"/>
        <rFont val="Calibri"/>
        <family val="2"/>
      </rPr>
      <t>Income Statement</t>
    </r>
    <r>
      <rPr>
        <sz val="11"/>
        <color theme="1"/>
        <rFont val="Calibri"/>
        <family val="2"/>
        <scheme val="minor"/>
      </rPr>
      <t xml:space="preserve"> shows the monies earned and spend during the reporting period.</t>
    </r>
  </si>
  <si>
    <t>which doesn't belong in current period)</t>
  </si>
  <si>
    <t>=</t>
  </si>
  <si>
    <r>
      <rPr>
        <b/>
        <sz val="11"/>
        <color theme="1"/>
        <rFont val="Calibri"/>
        <family val="2"/>
      </rPr>
      <t>ASSETS</t>
    </r>
    <r>
      <rPr>
        <sz val="11"/>
        <color theme="1"/>
        <rFont val="Calibri"/>
        <family val="2"/>
        <scheme val="minor"/>
      </rPr>
      <t>: this includes money in the bank, investments, and money owing to us.</t>
    </r>
  </si>
  <si>
    <r>
      <rPr>
        <b/>
        <sz val="11"/>
        <color theme="1"/>
        <rFont val="Calibri"/>
        <family val="2"/>
      </rPr>
      <t>LIABILITIES</t>
    </r>
    <r>
      <rPr>
        <sz val="11"/>
        <color theme="1"/>
        <rFont val="Calibri"/>
        <family val="2"/>
        <scheme val="minor"/>
      </rPr>
      <t xml:space="preserve">: this includes money we owe, and deferred Revenue (money we have received, </t>
    </r>
  </si>
  <si>
    <r>
      <rPr>
        <b/>
        <sz val="11"/>
        <color theme="1"/>
        <rFont val="Calibri"/>
        <family val="2"/>
      </rPr>
      <t>EQUITY</t>
    </r>
    <r>
      <rPr>
        <sz val="11"/>
        <color theme="1"/>
        <rFont val="Calibri"/>
        <family val="2"/>
        <scheme val="minor"/>
      </rPr>
      <t xml:space="preserve">:  </t>
    </r>
  </si>
  <si>
    <t>ASSETS - LIABILITIES (think of it as the Bank + Investments, less current liabilities.</t>
  </si>
  <si>
    <r>
      <t xml:space="preserve">4.  </t>
    </r>
    <r>
      <rPr>
        <b/>
        <sz val="11"/>
        <color theme="1"/>
        <rFont val="Calibri"/>
        <family val="2"/>
      </rPr>
      <t>Balance Sheet</t>
    </r>
    <r>
      <rPr>
        <sz val="11"/>
        <color theme="1"/>
        <rFont val="Calibri"/>
        <family val="2"/>
        <scheme val="minor"/>
      </rPr>
      <t xml:space="preserve"> shows the Assets (stuff we have),  and Liabilities (stuff we owe), and therefore the Equity, (what's left over).</t>
    </r>
  </si>
  <si>
    <r>
      <t xml:space="preserve">      i)  The </t>
    </r>
    <r>
      <rPr>
        <b/>
        <sz val="11"/>
        <color theme="1"/>
        <rFont val="Calibri"/>
        <family val="2"/>
      </rPr>
      <t>Operating Budget</t>
    </r>
    <r>
      <rPr>
        <sz val="11"/>
        <color theme="1"/>
        <rFont val="Calibri"/>
        <family val="2"/>
        <scheme val="minor"/>
      </rPr>
      <t xml:space="preserve"> which forecasts expected program funding, including the carry forward</t>
    </r>
  </si>
  <si>
    <t>2019-2020</t>
  </si>
  <si>
    <t>Restated 19-20</t>
  </si>
  <si>
    <t>Deferred Fund Raising Rev</t>
  </si>
  <si>
    <t>Deferred Prog Rev</t>
  </si>
  <si>
    <t>NOTES:</t>
  </si>
  <si>
    <t>Fundraising (from Prior Yr)+other</t>
  </si>
  <si>
    <t>2020 - 2021 BUDGET</t>
  </si>
  <si>
    <t>INCOME STATEMENT:</t>
  </si>
  <si>
    <t>1. All numbers in this worksheet come directly from the income Stmt and Balance Sheet in Tabs 2 &amp; 3.</t>
  </si>
  <si>
    <t xml:space="preserve">      to move Funraising Revenue to Deferred Revenue.  i.e., that shows that we end the year with the 10K investment plus $3,430</t>
  </si>
  <si>
    <t xml:space="preserve">      in surplus for use in 2020-21</t>
  </si>
  <si>
    <t>3. The current year budget is shown in the Income Statement Section, which will also have a variance column added each quarter.</t>
  </si>
  <si>
    <r>
      <t xml:space="preserve">2.  Forward looking </t>
    </r>
    <r>
      <rPr>
        <b/>
        <sz val="11"/>
        <color theme="1"/>
        <rFont val="Calibri"/>
        <family val="2"/>
      </rPr>
      <t>Planning Tool</t>
    </r>
    <r>
      <rPr>
        <sz val="11"/>
        <color theme="1"/>
        <rFont val="Calibri"/>
        <family val="2"/>
        <scheme val="minor"/>
      </rPr>
      <t xml:space="preserve"> is the </t>
    </r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.  In our case this will be two documents: </t>
    </r>
  </si>
  <si>
    <r>
      <t xml:space="preserve">5.  The </t>
    </r>
    <r>
      <rPr>
        <b/>
        <sz val="11"/>
        <color theme="1"/>
        <rFont val="Calibri"/>
        <family val="2"/>
      </rPr>
      <t>Balance Sheet</t>
    </r>
    <r>
      <rPr>
        <sz val="11"/>
        <color theme="1"/>
        <rFont val="Calibri"/>
        <family val="2"/>
        <scheme val="minor"/>
      </rPr>
      <t xml:space="preserve"> lets us manage things such as:</t>
    </r>
  </si>
  <si>
    <r>
      <t xml:space="preserve">     ii)  The </t>
    </r>
    <r>
      <rPr>
        <b/>
        <sz val="11"/>
        <color theme="1"/>
        <rFont val="Calibri"/>
        <family val="2"/>
      </rPr>
      <t xml:space="preserve">Fundraising Budget </t>
    </r>
    <r>
      <rPr>
        <sz val="11"/>
        <color theme="1"/>
        <rFont val="Calibri"/>
        <family val="2"/>
        <scheme val="minor"/>
      </rPr>
      <t>which forecasts how much money we expect to raise for use the following year.</t>
    </r>
  </si>
  <si>
    <t>(TAB 2 &amp; 3)</t>
  </si>
  <si>
    <r>
      <t xml:space="preserve">Income Statement </t>
    </r>
    <r>
      <rPr>
        <sz val="10"/>
        <color theme="4" tint="-0.249977111117893"/>
        <rFont val="Arial Black"/>
        <family val="2"/>
      </rPr>
      <t>01/04/2019</t>
    </r>
    <r>
      <rPr>
        <sz val="10"/>
        <color rgb="FF000000"/>
        <rFont val="Arial Black"/>
        <family val="2"/>
      </rPr>
      <t xml:space="preserve"> to </t>
    </r>
    <r>
      <rPr>
        <sz val="10"/>
        <color theme="4" tint="-0.249977111117893"/>
        <rFont val="Arial Black"/>
        <family val="2"/>
      </rPr>
      <t>31/03/2020</t>
    </r>
  </si>
  <si>
    <r>
      <rPr>
        <b/>
        <sz val="12"/>
        <color theme="4" tint="-0.249977111117893"/>
        <rFont val="Calibri"/>
        <family val="2"/>
      </rPr>
      <t>Financial Accounting Statements</t>
    </r>
    <r>
      <rPr>
        <sz val="11"/>
        <color theme="1"/>
        <rFont val="Calibri"/>
        <family val="2"/>
        <scheme val="minor"/>
      </rPr>
      <t xml:space="preserve"> (showing current position or activity in the past).</t>
    </r>
  </si>
  <si>
    <r>
      <rPr>
        <b/>
        <sz val="12"/>
        <color theme="4" tint="-0.249977111117893"/>
        <rFont val="Calibri"/>
        <family val="2"/>
      </rPr>
      <t>MANAGEMENT TOOLS</t>
    </r>
  </si>
  <si>
    <t xml:space="preserve">        expenses in line.  This will be provided quarterly.</t>
  </si>
  <si>
    <r>
      <t xml:space="preserve">1.  Primary </t>
    </r>
    <r>
      <rPr>
        <b/>
        <sz val="11"/>
        <color theme="1"/>
        <rFont val="Calibri"/>
        <family val="2"/>
      </rPr>
      <t>Management Tool</t>
    </r>
    <r>
      <rPr>
        <sz val="11"/>
        <color theme="1"/>
        <rFont val="Calibri"/>
        <family val="2"/>
        <scheme val="minor"/>
      </rPr>
      <t xml:space="preserve"> is an income statement showing </t>
    </r>
    <r>
      <rPr>
        <b/>
        <sz val="11"/>
        <color theme="1"/>
        <rFont val="Calibri"/>
        <family val="2"/>
        <scheme val="minor"/>
      </rPr>
      <t xml:space="preserve">comparison to budget </t>
    </r>
    <r>
      <rPr>
        <sz val="11"/>
        <color theme="1"/>
        <rFont val="Calibri"/>
        <family val="2"/>
        <scheme val="minor"/>
      </rPr>
      <t>(lets you see both</t>
    </r>
  </si>
  <si>
    <t>Financial Summary LCCJ - at of End of the Fiscal Year 2019-2020</t>
  </si>
  <si>
    <t>2. The restated March 31, 2020 Balance sheet shows what it would look like if we were to</t>
  </si>
  <si>
    <r>
      <t xml:space="preserve">Balance Sheet As at </t>
    </r>
    <r>
      <rPr>
        <sz val="11"/>
        <color theme="4" tint="-0.249977111117893"/>
        <rFont val="Arial Black"/>
        <family val="2"/>
      </rPr>
      <t>31/03/2020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</si>
</sst>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0\ ;\-#,##0.00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 Black"/>
      <family val="2"/>
    </font>
    <font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4" tint="-0.249977111117893"/>
      <name val="Arial Black"/>
      <family val="2"/>
    </font>
    <font>
      <b/>
      <sz val="12"/>
      <color theme="4" tint="-0.249977111117893"/>
      <name val="Calibri"/>
      <family val="2"/>
    </font>
    <font>
      <sz val="11"/>
      <color rgb="FF000000"/>
      <name val="Arial Black"/>
      <family val="2"/>
    </font>
    <font>
      <sz val="11"/>
      <color theme="4" tint="-0.24997711111789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 tint="-0.499984740745262"/>
      </right>
      <top/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5" fillId="0" borderId="0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164" fontId="1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6" xfId="0" applyNumberFormat="1" applyBorder="1"/>
    <xf numFmtId="164" fontId="2" fillId="0" borderId="8" xfId="0" applyNumberFormat="1" applyFont="1" applyBorder="1"/>
    <xf numFmtId="164" fontId="0" fillId="0" borderId="8" xfId="0" applyNumberFormat="1" applyBorder="1"/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7" fillId="0" borderId="0" xfId="0" applyFont="1" applyBorder="1"/>
    <xf numFmtId="0" fontId="8" fillId="0" borderId="5" xfId="0" applyFont="1" applyBorder="1"/>
    <xf numFmtId="0" fontId="6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0" fillId="0" borderId="0" xfId="0" quotePrefix="1"/>
    <xf numFmtId="164" fontId="0" fillId="0" borderId="10" xfId="0" applyNumberFormat="1" applyBorder="1"/>
    <xf numFmtId="164" fontId="2" fillId="0" borderId="10" xfId="0" applyNumberFormat="1" applyFont="1" applyBorder="1"/>
    <xf numFmtId="0" fontId="1" fillId="0" borderId="0" xfId="0" applyFont="1" applyBorder="1"/>
    <xf numFmtId="164" fontId="1" fillId="0" borderId="9" xfId="0" applyNumberFormat="1" applyFont="1" applyBorder="1"/>
    <xf numFmtId="0" fontId="10" fillId="0" borderId="0" xfId="0" applyFont="1"/>
    <xf numFmtId="0" fontId="11" fillId="0" borderId="0" xfId="0" quotePrefix="1" applyFont="1" applyAlignment="1">
      <alignment horizontal="left"/>
    </xf>
    <xf numFmtId="0" fontId="12" fillId="0" borderId="0" xfId="0" quotePrefix="1" applyFont="1" applyAlignment="1">
      <alignment horizontal="left"/>
    </xf>
    <xf numFmtId="0" fontId="12" fillId="0" borderId="0" xfId="0" quotePrefix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5" fontId="12" fillId="0" borderId="12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6" fontId="0" fillId="0" borderId="0" xfId="0" applyNumberFormat="1"/>
    <xf numFmtId="0" fontId="1" fillId="0" borderId="5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ont="1"/>
    <xf numFmtId="0" fontId="6" fillId="2" borderId="3" xfId="0" applyFont="1" applyFill="1" applyBorder="1"/>
    <xf numFmtId="164" fontId="0" fillId="0" borderId="13" xfId="0" applyNumberFormat="1" applyBorder="1"/>
    <xf numFmtId="0" fontId="1" fillId="0" borderId="5" xfId="0" applyFont="1" applyBorder="1"/>
    <xf numFmtId="0" fontId="13" fillId="0" borderId="7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164" fontId="1" fillId="0" borderId="13" xfId="0" applyNumberFormat="1" applyFont="1" applyBorder="1"/>
    <xf numFmtId="164" fontId="2" fillId="0" borderId="13" xfId="0" applyNumberFormat="1" applyFont="1" applyBorder="1"/>
    <xf numFmtId="0" fontId="3" fillId="0" borderId="0" xfId="0" applyFont="1" applyAlignment="1">
      <alignment horizontal="center" vertical="center"/>
    </xf>
    <xf numFmtId="164" fontId="1" fillId="0" borderId="14" xfId="0" applyNumberFormat="1" applyFont="1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164" fontId="14" fillId="0" borderId="13" xfId="0" applyNumberFormat="1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5" fillId="0" borderId="0" xfId="0" applyFont="1" applyBorder="1"/>
    <xf numFmtId="0" fontId="16" fillId="0" borderId="0" xfId="0" applyFont="1" applyBorder="1"/>
    <xf numFmtId="164" fontId="15" fillId="0" borderId="0" xfId="0" applyNumberFormat="1" applyFont="1" applyBorder="1"/>
    <xf numFmtId="0" fontId="17" fillId="0" borderId="0" xfId="0" quotePrefix="1" applyFont="1" applyAlignment="1">
      <alignment horizontal="left"/>
    </xf>
    <xf numFmtId="0" fontId="5" fillId="0" borderId="0" xfId="0" quotePrefix="1" applyFont="1"/>
    <xf numFmtId="0" fontId="20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283633</xdr:colOff>
      <xdr:row>13</xdr:row>
      <xdr:rowOff>71967</xdr:rowOff>
    </xdr:from>
    <xdr:to>
      <xdr:col>8</xdr:col>
      <xdr:colOff>12699</xdr:colOff>
      <xdr:row>18</xdr:row>
      <xdr:rowOff>42333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C5D28CEF-F81F-4B91-988C-8B1C1046B313}"/>
            </a:ext>
          </a:extLst>
        </xdr:cNvPr>
        <xdr:cNvSpPr/>
      </xdr:nvSpPr>
      <xdr:spPr>
        <a:xfrm>
          <a:off x="5236633" y="2578100"/>
          <a:ext cx="372533" cy="889000"/>
        </a:xfrm>
        <a:prstGeom prst="leftBrace">
          <a:avLst>
            <a:gd name="adj1" fmla="val 8333"/>
            <a:gd name="adj2" fmla="val 53333"/>
          </a:avLst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342900</xdr:colOff>
      <xdr:row>19</xdr:row>
      <xdr:rowOff>12700</xdr:rowOff>
    </xdr:from>
    <xdr:to>
      <xdr:col>8</xdr:col>
      <xdr:colOff>29633</xdr:colOff>
      <xdr:row>23</xdr:row>
      <xdr:rowOff>25399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B8B574AB-2A5F-40DA-BC17-7C1868C6E910}"/>
            </a:ext>
          </a:extLst>
        </xdr:cNvPr>
        <xdr:cNvSpPr/>
      </xdr:nvSpPr>
      <xdr:spPr>
        <a:xfrm>
          <a:off x="5295900" y="3619500"/>
          <a:ext cx="330200" cy="558799"/>
        </a:xfrm>
        <a:prstGeom prst="leftBrace">
          <a:avLst>
            <a:gd name="adj1" fmla="val 8333"/>
            <a:gd name="adj2" fmla="val 48106"/>
          </a:avLst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296333</xdr:colOff>
      <xdr:row>24</xdr:row>
      <xdr:rowOff>8467</xdr:rowOff>
    </xdr:from>
    <xdr:to>
      <xdr:col>6</xdr:col>
      <xdr:colOff>626533</xdr:colOff>
      <xdr:row>27</xdr:row>
      <xdr:rowOff>21166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470640AE-4655-4CDC-BBA5-122BCE88D55E}"/>
            </a:ext>
          </a:extLst>
        </xdr:cNvPr>
        <xdr:cNvSpPr/>
      </xdr:nvSpPr>
      <xdr:spPr>
        <a:xfrm>
          <a:off x="5249333" y="4343400"/>
          <a:ext cx="330200" cy="558799"/>
        </a:xfrm>
        <a:prstGeom prst="leftBrace">
          <a:avLst>
            <a:gd name="adj1" fmla="val 8333"/>
            <a:gd name="adj2" fmla="val 48106"/>
          </a:avLst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29633</xdr:colOff>
      <xdr:row>15</xdr:row>
      <xdr:rowOff>146752</xdr:rowOff>
    </xdr:from>
    <xdr:to>
      <xdr:col>6</xdr:col>
      <xdr:colOff>283633</xdr:colOff>
      <xdr:row>16</xdr:row>
      <xdr:rowOff>76201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C509480-ADAA-4206-A6BF-AA98A6143A36}"/>
            </a:ext>
          </a:extLst>
        </xdr:cNvPr>
        <xdr:cNvCxnSpPr>
          <a:endCxn id="2" idx="1"/>
        </xdr:cNvCxnSpPr>
      </xdr:nvCxnSpPr>
      <xdr:spPr>
        <a:xfrm flipV="1">
          <a:off x="3611033" y="3347152"/>
          <a:ext cx="897467" cy="111482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19</xdr:row>
      <xdr:rowOff>122767</xdr:rowOff>
    </xdr:from>
    <xdr:to>
      <xdr:col>6</xdr:col>
      <xdr:colOff>342900</xdr:colOff>
      <xdr:row>21</xdr:row>
      <xdr:rowOff>7808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F15D4C1-E0FD-490F-AAD6-81C71F747432}"/>
            </a:ext>
          </a:extLst>
        </xdr:cNvPr>
        <xdr:cNvCxnSpPr>
          <a:endCxn id="3" idx="1"/>
        </xdr:cNvCxnSpPr>
      </xdr:nvCxnSpPr>
      <xdr:spPr>
        <a:xfrm>
          <a:off x="3771900" y="4398434"/>
          <a:ext cx="910167" cy="282974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4233</xdr:colOff>
      <xdr:row>24</xdr:row>
      <xdr:rowOff>135468</xdr:rowOff>
    </xdr:from>
    <xdr:to>
      <xdr:col>6</xdr:col>
      <xdr:colOff>296333</xdr:colOff>
      <xdr:row>25</xdr:row>
      <xdr:rowOff>94448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2B3F3E3-EA87-44A6-B7C6-74F7B5167A36}"/>
            </a:ext>
          </a:extLst>
        </xdr:cNvPr>
        <xdr:cNvCxnSpPr>
          <a:endCxn id="4" idx="1"/>
        </xdr:cNvCxnSpPr>
      </xdr:nvCxnSpPr>
      <xdr:spPr>
        <a:xfrm>
          <a:off x="3670300" y="4796368"/>
          <a:ext cx="935566" cy="162180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190500</xdr:rowOff>
    </xdr:from>
    <xdr:to>
      <xdr:col>9</xdr:col>
      <xdr:colOff>127000</xdr:colOff>
      <xdr:row>25</xdr:row>
      <xdr:rowOff>156633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09ED523-DDD4-4608-BBFC-A08D72C5349D}"/>
            </a:ext>
          </a:extLst>
        </xdr:cNvPr>
        <xdr:cNvCxnSpPr/>
      </xdr:nvCxnSpPr>
      <xdr:spPr>
        <a:xfrm>
          <a:off x="3695700" y="2336800"/>
          <a:ext cx="2595033" cy="2810933"/>
        </a:xfrm>
        <a:prstGeom prst="straightConnector1">
          <a:avLst/>
        </a:prstGeom>
        <a:ln w="12700">
          <a:solidFill>
            <a:srgbClr val="C00000">
              <a:alpha val="54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605366</xdr:colOff>
      <xdr:row>9</xdr:row>
      <xdr:rowOff>249767</xdr:rowOff>
    </xdr:from>
    <xdr:to>
      <xdr:col>9</xdr:col>
      <xdr:colOff>169334</xdr:colOff>
      <xdr:row>24</xdr:row>
      <xdr:rowOff>105834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9B12FF46-96FF-4013-A11B-5A2E70AA0CDF}"/>
            </a:ext>
          </a:extLst>
        </xdr:cNvPr>
        <xdr:cNvCxnSpPr/>
      </xdr:nvCxnSpPr>
      <xdr:spPr>
        <a:xfrm>
          <a:off x="4944533" y="2396067"/>
          <a:ext cx="1388534" cy="2501900"/>
        </a:xfrm>
        <a:prstGeom prst="line">
          <a:avLst/>
        </a:prstGeom>
        <a:ln w="22225">
          <a:solidFill>
            <a:schemeClr val="accent1">
              <a:alpha val="48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vid/Documents/LCCJ/April%202020/Balance%20Sheet%20March%2031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">
          <cell r="C17">
            <v>58292.330000000009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7A53-7BDF-4515-AA45-3A77376C9A3C}">
  <dimension ref="A1:M57"/>
  <sheetViews>
    <sheetView tabSelected="1" workbookViewId="0">
      <selection activeCell="B1" sqref="B1:J1"/>
    </sheetView>
  </sheetViews>
  <sheetFormatPr baseColWidth="10" defaultColWidth="8.83203125" defaultRowHeight="15" x14ac:dyDescent="0.2"/>
  <cols>
    <col min="1" max="1" width="2.1640625" customWidth="1"/>
    <col min="2" max="2" width="23.1640625" customWidth="1"/>
    <col min="3" max="3" width="13.33203125" customWidth="1"/>
    <col min="4" max="4" width="1.83203125" customWidth="1"/>
    <col min="5" max="5" width="13" customWidth="1"/>
    <col min="6" max="6" width="4.5" customWidth="1"/>
    <col min="7" max="7" width="9.1640625" customWidth="1"/>
    <col min="8" max="8" width="2.5" customWidth="1"/>
    <col min="9" max="9" width="19.6640625" customWidth="1"/>
    <col min="10" max="10" width="11.1640625" customWidth="1"/>
    <col min="11" max="11" width="1.5" customWidth="1"/>
    <col min="12" max="12" width="12.83203125" customWidth="1"/>
  </cols>
  <sheetData>
    <row r="1" spans="2:12" ht="36.25" customHeight="1" x14ac:dyDescent="0.2">
      <c r="B1" s="65" t="s">
        <v>148</v>
      </c>
      <c r="C1" s="65"/>
      <c r="D1" s="65"/>
      <c r="E1" s="65"/>
      <c r="F1" s="65"/>
      <c r="G1" s="65"/>
      <c r="H1" s="65"/>
      <c r="I1" s="65"/>
      <c r="J1" s="65"/>
      <c r="K1" s="17"/>
    </row>
    <row r="2" spans="2:12" ht="16" customHeight="1" thickBot="1" x14ac:dyDescent="0.25">
      <c r="B2" s="17"/>
      <c r="C2" s="17"/>
      <c r="D2" s="17"/>
      <c r="E2" s="17"/>
      <c r="F2" s="17"/>
      <c r="G2" s="53"/>
      <c r="H2" s="53"/>
      <c r="I2" s="53"/>
      <c r="J2" s="17"/>
      <c r="K2" s="17"/>
    </row>
    <row r="3" spans="2:12" x14ac:dyDescent="0.2">
      <c r="B3" s="21" t="s">
        <v>134</v>
      </c>
      <c r="C3" s="46"/>
      <c r="D3" s="7"/>
      <c r="E3" s="24" t="s">
        <v>117</v>
      </c>
      <c r="F3" s="18"/>
      <c r="G3" s="24" t="s">
        <v>3</v>
      </c>
      <c r="H3" s="7"/>
      <c r="I3" s="25" t="s">
        <v>133</v>
      </c>
    </row>
    <row r="4" spans="2:12" x14ac:dyDescent="0.2">
      <c r="B4" s="9" t="s">
        <v>0</v>
      </c>
      <c r="C4" s="3"/>
      <c r="D4" s="3"/>
      <c r="E4" s="2">
        <f>87446+48800+44082+19474</f>
        <v>199802</v>
      </c>
      <c r="F4" s="2"/>
      <c r="G4" s="2">
        <f>'Income Stmt'!C14</f>
        <v>86586.97</v>
      </c>
      <c r="H4" s="2"/>
      <c r="I4" s="2">
        <v>61500</v>
      </c>
    </row>
    <row r="5" spans="2:12" ht="16" thickBot="1" x14ac:dyDescent="0.25">
      <c r="B5" s="9" t="s">
        <v>132</v>
      </c>
      <c r="C5" s="3"/>
      <c r="D5" s="3"/>
      <c r="E5" s="27">
        <f>7944+5000+4169+2029+658</f>
        <v>19800</v>
      </c>
      <c r="F5" s="2"/>
      <c r="G5" s="27">
        <f>'Income Stmt'!C30+'Income Stmt'!C25</f>
        <v>56450.21</v>
      </c>
      <c r="H5" s="2"/>
      <c r="I5" s="47">
        <v>45868</v>
      </c>
    </row>
    <row r="6" spans="2:12" ht="25" customHeight="1" thickTop="1" x14ac:dyDescent="0.2">
      <c r="B6" s="41" t="s">
        <v>5</v>
      </c>
      <c r="C6" s="29"/>
      <c r="D6" s="29"/>
      <c r="E6" s="42">
        <f>E4+E5</f>
        <v>219602</v>
      </c>
      <c r="F6" s="42"/>
      <c r="G6" s="42">
        <f>SUM(G4:G5)</f>
        <v>143037.18</v>
      </c>
      <c r="H6" s="42"/>
      <c r="I6" s="43">
        <f>SUM(I4:I5)</f>
        <v>107368</v>
      </c>
    </row>
    <row r="7" spans="2:12" x14ac:dyDescent="0.2">
      <c r="B7" s="9" t="s">
        <v>1</v>
      </c>
      <c r="C7" s="3"/>
      <c r="D7" s="3"/>
      <c r="E7" s="2">
        <v>193501</v>
      </c>
      <c r="F7" s="2"/>
      <c r="G7" s="2">
        <f>'Income Stmt'!C38</f>
        <v>68861.59</v>
      </c>
      <c r="H7" s="2"/>
      <c r="I7" s="14">
        <v>81627</v>
      </c>
    </row>
    <row r="8" spans="2:12" ht="16" thickBot="1" x14ac:dyDescent="0.25">
      <c r="B8" s="9" t="s">
        <v>2</v>
      </c>
      <c r="C8" s="3"/>
      <c r="D8" s="3"/>
      <c r="E8" s="27">
        <f>11069+9947+4123+3975+3164+2902+2443+2289+1161</f>
        <v>41073</v>
      </c>
      <c r="F8" s="2"/>
      <c r="G8" s="27">
        <f>'Income Stmt'!C62</f>
        <v>20498.300000000003</v>
      </c>
      <c r="H8" s="2"/>
      <c r="I8" s="47">
        <v>25100</v>
      </c>
    </row>
    <row r="9" spans="2:12" ht="21" customHeight="1" thickTop="1" thickBot="1" x14ac:dyDescent="0.25">
      <c r="B9" s="41" t="s">
        <v>6</v>
      </c>
      <c r="C9" s="29"/>
      <c r="D9" s="29"/>
      <c r="E9" s="54">
        <f>E8+E7</f>
        <v>234574</v>
      </c>
      <c r="F9" s="42"/>
      <c r="G9" s="54">
        <f>G8+G7</f>
        <v>89359.89</v>
      </c>
      <c r="H9" s="42"/>
      <c r="I9" s="55">
        <f>SUM(I7:I8)</f>
        <v>106727</v>
      </c>
    </row>
    <row r="10" spans="2:12" ht="16.25" customHeight="1" thickTop="1" x14ac:dyDescent="0.2">
      <c r="B10" s="48" t="s">
        <v>4</v>
      </c>
      <c r="C10" s="29"/>
      <c r="D10" s="29" t="s">
        <v>116</v>
      </c>
      <c r="E10" s="6">
        <v>-20093</v>
      </c>
      <c r="F10" s="5"/>
      <c r="G10" s="5">
        <f>G6-G9</f>
        <v>53677.289999999994</v>
      </c>
      <c r="H10" s="5"/>
      <c r="I10" s="10">
        <f>I6-I9</f>
        <v>641</v>
      </c>
    </row>
    <row r="11" spans="2:12" ht="12.25" customHeight="1" thickBot="1" x14ac:dyDescent="0.25">
      <c r="B11" s="49" t="s">
        <v>115</v>
      </c>
      <c r="C11" s="15"/>
      <c r="D11" s="16"/>
      <c r="E11" s="16"/>
      <c r="F11" s="12"/>
      <c r="G11" s="12"/>
      <c r="H11" s="12"/>
      <c r="I11" s="13"/>
    </row>
    <row r="12" spans="2:12" ht="17" customHeight="1" thickBot="1" x14ac:dyDescent="0.25">
      <c r="B12" s="50"/>
      <c r="C12" s="6"/>
      <c r="D12" s="2"/>
      <c r="E12" s="2"/>
      <c r="F12" s="3"/>
      <c r="G12" s="3"/>
      <c r="H12" s="3"/>
      <c r="I12" s="3"/>
    </row>
    <row r="13" spans="2:12" ht="22.75" customHeight="1" x14ac:dyDescent="0.2">
      <c r="B13" s="22" t="s">
        <v>22</v>
      </c>
      <c r="C13" s="23"/>
      <c r="D13" s="8"/>
      <c r="E13" s="8"/>
      <c r="F13" s="7"/>
      <c r="G13" s="7"/>
      <c r="H13" s="7"/>
      <c r="I13" s="7"/>
      <c r="J13" s="57" t="s">
        <v>127</v>
      </c>
      <c r="K13" s="57"/>
      <c r="L13" s="58" t="s">
        <v>128</v>
      </c>
    </row>
    <row r="14" spans="2:12" ht="23.75" customHeight="1" x14ac:dyDescent="0.2">
      <c r="B14" s="9"/>
      <c r="C14" s="3"/>
      <c r="D14" s="3"/>
      <c r="E14" s="3"/>
      <c r="F14" s="3"/>
      <c r="G14" s="3"/>
      <c r="H14" s="3"/>
      <c r="I14" s="3" t="s">
        <v>12</v>
      </c>
      <c r="J14" s="2">
        <f>'Balance Sheet'!B8</f>
        <v>856.33</v>
      </c>
      <c r="K14" s="2"/>
      <c r="L14" s="14">
        <f>J14</f>
        <v>856.33</v>
      </c>
    </row>
    <row r="15" spans="2:12" ht="14" customHeight="1" x14ac:dyDescent="0.2">
      <c r="B15" s="20" t="s">
        <v>8</v>
      </c>
      <c r="C15" s="3"/>
      <c r="D15" s="19"/>
      <c r="E15" s="19"/>
      <c r="F15" s="3"/>
      <c r="G15" s="3"/>
      <c r="H15" s="3"/>
      <c r="I15" s="3" t="s">
        <v>13</v>
      </c>
      <c r="J15" s="2">
        <f>'Balance Sheet'!B9</f>
        <v>45307.54</v>
      </c>
      <c r="K15" s="2"/>
      <c r="L15" s="14">
        <f>J15</f>
        <v>45307.54</v>
      </c>
    </row>
    <row r="16" spans="2:12" x14ac:dyDescent="0.2">
      <c r="B16" s="9"/>
      <c r="C16" s="3"/>
      <c r="D16" s="3"/>
      <c r="E16" s="3"/>
      <c r="F16" s="3"/>
      <c r="G16" s="3"/>
      <c r="H16" s="3"/>
      <c r="I16" s="3" t="s">
        <v>16</v>
      </c>
      <c r="J16" s="2">
        <f>'Balance Sheet'!C11</f>
        <v>11016.09</v>
      </c>
      <c r="K16" s="2"/>
      <c r="L16" s="14">
        <f>J16</f>
        <v>11016.09</v>
      </c>
    </row>
    <row r="17" spans="1:13" ht="17" thickBot="1" x14ac:dyDescent="0.25">
      <c r="B17" s="9"/>
      <c r="C17" s="4" t="s">
        <v>9</v>
      </c>
      <c r="D17" s="3"/>
      <c r="E17" s="5">
        <f>'Balance Sheet'!C19</f>
        <v>58292.330000000009</v>
      </c>
      <c r="F17" s="3"/>
      <c r="G17" s="3"/>
      <c r="H17" s="3"/>
      <c r="I17" s="3" t="s">
        <v>14</v>
      </c>
      <c r="J17" s="27">
        <f>'Balance Sheet'!C16</f>
        <v>1112.3699999999999</v>
      </c>
      <c r="K17" s="2"/>
      <c r="L17" s="51">
        <f>J17</f>
        <v>1112.3699999999999</v>
      </c>
    </row>
    <row r="18" spans="1:13" ht="17" thickTop="1" x14ac:dyDescent="0.2">
      <c r="B18" s="9"/>
      <c r="C18" s="4"/>
      <c r="D18" s="3"/>
      <c r="E18" s="3"/>
      <c r="F18" s="3"/>
      <c r="G18" s="3"/>
      <c r="H18" s="3"/>
      <c r="I18" s="29" t="s">
        <v>15</v>
      </c>
      <c r="J18" s="5">
        <f>SUM(J14:J17)</f>
        <v>58292.330000000009</v>
      </c>
      <c r="K18" s="5"/>
      <c r="L18" s="10">
        <f>[1]Sheet1!$C$17</f>
        <v>58292.330000000009</v>
      </c>
    </row>
    <row r="19" spans="1:13" ht="16" x14ac:dyDescent="0.2">
      <c r="B19" s="9"/>
      <c r="C19" s="4"/>
      <c r="D19" s="3"/>
      <c r="E19" s="3"/>
      <c r="F19" s="3"/>
      <c r="G19" s="3"/>
      <c r="H19" s="3"/>
      <c r="I19" s="3"/>
      <c r="J19" s="3"/>
      <c r="K19" s="3"/>
      <c r="L19" s="10"/>
    </row>
    <row r="20" spans="1:13" ht="16" x14ac:dyDescent="0.2">
      <c r="B20" s="9"/>
      <c r="C20" s="4" t="s">
        <v>10</v>
      </c>
      <c r="D20" s="3"/>
      <c r="E20" s="5">
        <f>'Balance Sheet'!C37</f>
        <v>24708.06</v>
      </c>
      <c r="F20" s="3"/>
      <c r="G20" s="3"/>
      <c r="H20" s="3"/>
      <c r="I20" s="3" t="s">
        <v>17</v>
      </c>
      <c r="J20" s="2">
        <f>'Balance Sheet'!C27</f>
        <v>2708.0600000000004</v>
      </c>
      <c r="K20" s="2"/>
      <c r="L20" s="10">
        <f>J20</f>
        <v>2708.0600000000004</v>
      </c>
    </row>
    <row r="21" spans="1:13" ht="16" x14ac:dyDescent="0.2">
      <c r="B21" s="9"/>
      <c r="C21" s="4"/>
      <c r="D21" s="3"/>
      <c r="E21" s="2"/>
      <c r="F21" s="3"/>
      <c r="G21" s="3"/>
      <c r="H21" s="3"/>
      <c r="I21" s="3" t="s">
        <v>130</v>
      </c>
      <c r="J21" s="2">
        <f>'Balance Sheet'!C29+'Balance Sheet'!C30+'Balance Sheet'!C34</f>
        <v>22000</v>
      </c>
      <c r="K21" s="2"/>
      <c r="L21" s="10">
        <f>J21</f>
        <v>22000</v>
      </c>
    </row>
    <row r="22" spans="1:13" ht="17" thickBot="1" x14ac:dyDescent="0.25">
      <c r="B22" s="9"/>
      <c r="C22" s="4"/>
      <c r="D22" s="3"/>
      <c r="E22" s="2"/>
      <c r="F22" s="3"/>
      <c r="G22" s="3"/>
      <c r="H22" s="3"/>
      <c r="I22" s="44" t="s">
        <v>129</v>
      </c>
      <c r="J22" s="27"/>
      <c r="K22" s="2"/>
      <c r="L22" s="56">
        <v>21010</v>
      </c>
    </row>
    <row r="23" spans="1:13" ht="17" thickTop="1" x14ac:dyDescent="0.2">
      <c r="B23" s="9"/>
      <c r="C23" s="4"/>
      <c r="D23" s="3"/>
      <c r="E23" s="3"/>
      <c r="F23" s="3"/>
      <c r="G23" s="3"/>
      <c r="H23" s="3"/>
      <c r="I23" s="29" t="s">
        <v>18</v>
      </c>
      <c r="J23" s="5">
        <f>SUM(J20:J21)</f>
        <v>24708.06</v>
      </c>
      <c r="K23" s="5"/>
      <c r="L23" s="10">
        <f>SUM(L20:L22)</f>
        <v>45718.06</v>
      </c>
    </row>
    <row r="24" spans="1:13" ht="16" x14ac:dyDescent="0.2">
      <c r="B24" s="9"/>
      <c r="C24" s="4"/>
      <c r="D24" s="3"/>
      <c r="E24" s="3"/>
      <c r="F24" s="3"/>
      <c r="G24" s="3"/>
      <c r="H24" s="3"/>
      <c r="I24" s="3"/>
      <c r="J24" s="3"/>
      <c r="K24" s="3"/>
      <c r="L24" s="10"/>
    </row>
    <row r="25" spans="1:13" ht="21" x14ac:dyDescent="0.25">
      <c r="B25" s="9"/>
      <c r="C25" s="59" t="s">
        <v>11</v>
      </c>
      <c r="D25" s="60"/>
      <c r="E25" s="61">
        <f>E17-E20</f>
        <v>33584.270000000004</v>
      </c>
      <c r="F25" s="3"/>
      <c r="G25" s="3"/>
      <c r="H25" s="3"/>
      <c r="I25" s="3" t="s">
        <v>20</v>
      </c>
      <c r="J25" s="2">
        <f>G10</f>
        <v>53677.289999999994</v>
      </c>
      <c r="K25" s="2"/>
      <c r="L25" s="10">
        <f>J25-L22</f>
        <v>32667.289999999994</v>
      </c>
    </row>
    <row r="26" spans="1:13" ht="17" thickBot="1" x14ac:dyDescent="0.25">
      <c r="B26" s="9"/>
      <c r="C26" s="4"/>
      <c r="D26" s="3"/>
      <c r="E26" s="3"/>
      <c r="F26" s="3"/>
      <c r="G26" s="3"/>
      <c r="H26" s="3"/>
      <c r="I26" s="3" t="s">
        <v>19</v>
      </c>
      <c r="J26" s="28">
        <f>'Balance Sheet'!C42</f>
        <v>-20093.02</v>
      </c>
      <c r="K26" s="6"/>
      <c r="L26" s="52">
        <f>J26</f>
        <v>-20093.02</v>
      </c>
    </row>
    <row r="27" spans="1:13" ht="16" thickTop="1" x14ac:dyDescent="0.2">
      <c r="B27" s="9"/>
      <c r="C27" s="3"/>
      <c r="D27" s="3"/>
      <c r="E27" s="3"/>
      <c r="F27" s="3"/>
      <c r="G27" s="3"/>
      <c r="H27" s="3"/>
      <c r="I27" s="29" t="s">
        <v>21</v>
      </c>
      <c r="J27" s="5">
        <f>J25+J26</f>
        <v>33584.26999999999</v>
      </c>
      <c r="K27" s="5"/>
      <c r="L27" s="10">
        <f>SUM(L25:L26)</f>
        <v>12574.269999999993</v>
      </c>
      <c r="M27" s="1"/>
    </row>
    <row r="28" spans="1:13" ht="5.25" customHeight="1" thickBo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30"/>
    </row>
    <row r="30" spans="1:13" ht="19" x14ac:dyDescent="0.25">
      <c r="A30" s="31" t="s">
        <v>131</v>
      </c>
    </row>
    <row r="31" spans="1:13" x14ac:dyDescent="0.2">
      <c r="B31" s="45" t="s">
        <v>135</v>
      </c>
    </row>
    <row r="32" spans="1:13" x14ac:dyDescent="0.2">
      <c r="B32" s="45" t="s">
        <v>149</v>
      </c>
    </row>
    <row r="33" spans="1:9" x14ac:dyDescent="0.2">
      <c r="B33" t="s">
        <v>136</v>
      </c>
    </row>
    <row r="34" spans="1:9" x14ac:dyDescent="0.2">
      <c r="B34" s="45" t="s">
        <v>137</v>
      </c>
    </row>
    <row r="35" spans="1:9" x14ac:dyDescent="0.2">
      <c r="B35" s="45" t="s">
        <v>138</v>
      </c>
    </row>
    <row r="36" spans="1:9" ht="7.75" customHeight="1" x14ac:dyDescent="0.25">
      <c r="B36" s="31"/>
    </row>
    <row r="37" spans="1:9" ht="16" x14ac:dyDescent="0.2">
      <c r="A37" t="s">
        <v>144</v>
      </c>
      <c r="I37" t="s">
        <v>142</v>
      </c>
    </row>
    <row r="38" spans="1:9" ht="6" customHeight="1" x14ac:dyDescent="0.2"/>
    <row r="39" spans="1:9" ht="16.75" customHeight="1" x14ac:dyDescent="0.2">
      <c r="B39" t="s">
        <v>26</v>
      </c>
    </row>
    <row r="40" spans="1:9" ht="19" customHeight="1" x14ac:dyDescent="0.2">
      <c r="B40" t="s">
        <v>27</v>
      </c>
    </row>
    <row r="41" spans="1:9" ht="19" customHeight="1" x14ac:dyDescent="0.2">
      <c r="B41" t="s">
        <v>118</v>
      </c>
    </row>
    <row r="42" spans="1:9" ht="21" customHeight="1" x14ac:dyDescent="0.2">
      <c r="B42" t="s">
        <v>125</v>
      </c>
    </row>
    <row r="43" spans="1:9" ht="21" customHeight="1" x14ac:dyDescent="0.2">
      <c r="C43" t="s">
        <v>121</v>
      </c>
    </row>
    <row r="44" spans="1:9" ht="21" customHeight="1" x14ac:dyDescent="0.2">
      <c r="C44" t="s">
        <v>122</v>
      </c>
    </row>
    <row r="45" spans="1:9" ht="15" customHeight="1" x14ac:dyDescent="0.2">
      <c r="D45" t="s">
        <v>119</v>
      </c>
    </row>
    <row r="46" spans="1:9" ht="21" customHeight="1" x14ac:dyDescent="0.2">
      <c r="C46" t="s">
        <v>123</v>
      </c>
      <c r="D46" t="s">
        <v>120</v>
      </c>
      <c r="E46" t="s">
        <v>124</v>
      </c>
    </row>
    <row r="47" spans="1:9" ht="19.25" customHeight="1" x14ac:dyDescent="0.2">
      <c r="B47" t="s">
        <v>140</v>
      </c>
    </row>
    <row r="48" spans="1:9" ht="14.75" customHeight="1" x14ac:dyDescent="0.2">
      <c r="B48" s="26" t="s">
        <v>23</v>
      </c>
    </row>
    <row r="49" spans="1:2" ht="15.25" customHeight="1" x14ac:dyDescent="0.2">
      <c r="B49" s="26" t="s">
        <v>24</v>
      </c>
    </row>
    <row r="50" spans="1:2" ht="21.75" customHeight="1" x14ac:dyDescent="0.2">
      <c r="A50" s="63" t="s">
        <v>145</v>
      </c>
    </row>
    <row r="51" spans="1:2" ht="23" customHeight="1" x14ac:dyDescent="0.2">
      <c r="B51" t="s">
        <v>147</v>
      </c>
    </row>
    <row r="52" spans="1:2" ht="14" customHeight="1" x14ac:dyDescent="0.2">
      <c r="B52" s="26" t="s">
        <v>25</v>
      </c>
    </row>
    <row r="53" spans="1:2" ht="14" customHeight="1" x14ac:dyDescent="0.2">
      <c r="B53" s="26" t="s">
        <v>146</v>
      </c>
    </row>
    <row r="54" spans="1:2" ht="20.25" customHeight="1" x14ac:dyDescent="0.2">
      <c r="B54" t="s">
        <v>139</v>
      </c>
    </row>
    <row r="55" spans="1:2" ht="14.75" customHeight="1" x14ac:dyDescent="0.2">
      <c r="B55" s="26" t="s">
        <v>126</v>
      </c>
    </row>
    <row r="56" spans="1:2" ht="14.75" customHeight="1" x14ac:dyDescent="0.2">
      <c r="B56" s="26" t="s">
        <v>28</v>
      </c>
    </row>
    <row r="57" spans="1:2" ht="15" customHeight="1" x14ac:dyDescent="0.2">
      <c r="B57" s="26" t="s">
        <v>141</v>
      </c>
    </row>
  </sheetData>
  <mergeCells count="1">
    <mergeCell ref="B1:J1"/>
  </mergeCells>
  <pageMargins left="0.7" right="0.7" top="0.75" bottom="0.75" header="0.3" footer="0.3"/>
  <pageSetup orientation="landscape" horizontalDpi="0" verticalDpi="0" r:id="rId1"/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89EB-A6D8-4D4B-9B75-71BF369FC7DA}">
  <dimension ref="A1:D68"/>
  <sheetViews>
    <sheetView topLeftCell="A51" workbookViewId="0">
      <selection activeCell="C10" sqref="C10"/>
    </sheetView>
  </sheetViews>
  <sheetFormatPr baseColWidth="10" defaultColWidth="8.83203125" defaultRowHeight="15" x14ac:dyDescent="0.2"/>
  <cols>
    <col min="1" max="1" width="33.33203125" customWidth="1"/>
    <col min="3" max="3" width="13.1640625" customWidth="1"/>
  </cols>
  <sheetData>
    <row r="1" spans="1:4" x14ac:dyDescent="0.2">
      <c r="A1" s="32" t="s">
        <v>29</v>
      </c>
      <c r="B1" s="32"/>
      <c r="C1" s="32"/>
      <c r="D1" s="32"/>
    </row>
    <row r="2" spans="1:4" ht="16" x14ac:dyDescent="0.25">
      <c r="A2" s="62" t="s">
        <v>143</v>
      </c>
      <c r="B2" s="33"/>
      <c r="C2" s="33"/>
      <c r="D2" s="33"/>
    </row>
    <row r="3" spans="1:4" x14ac:dyDescent="0.2">
      <c r="A3" s="33" t="s">
        <v>30</v>
      </c>
      <c r="B3" s="33"/>
      <c r="C3" s="33"/>
      <c r="D3" s="33"/>
    </row>
    <row r="4" spans="1:4" x14ac:dyDescent="0.2">
      <c r="A4" s="33" t="s">
        <v>31</v>
      </c>
      <c r="B4" s="34" t="s">
        <v>30</v>
      </c>
    </row>
    <row r="5" spans="1:4" x14ac:dyDescent="0.2">
      <c r="A5" s="33" t="s">
        <v>65</v>
      </c>
    </row>
    <row r="7" spans="1:4" x14ac:dyDescent="0.2">
      <c r="A7" s="33" t="s">
        <v>66</v>
      </c>
    </row>
    <row r="8" spans="1:4" x14ac:dyDescent="0.2">
      <c r="A8" s="33" t="s">
        <v>67</v>
      </c>
      <c r="B8" s="37"/>
      <c r="C8" s="35">
        <v>47587</v>
      </c>
    </row>
    <row r="9" spans="1:4" x14ac:dyDescent="0.2">
      <c r="A9" s="33" t="s">
        <v>68</v>
      </c>
      <c r="B9" s="37"/>
      <c r="C9" s="35">
        <v>7999.97</v>
      </c>
    </row>
    <row r="10" spans="1:4" x14ac:dyDescent="0.2">
      <c r="A10" s="33" t="s">
        <v>69</v>
      </c>
      <c r="B10" s="37"/>
      <c r="C10" s="35">
        <v>0</v>
      </c>
    </row>
    <row r="11" spans="1:4" x14ac:dyDescent="0.2">
      <c r="A11" s="33" t="s">
        <v>70</v>
      </c>
      <c r="B11" s="37"/>
      <c r="C11" s="35">
        <v>15000</v>
      </c>
    </row>
    <row r="12" spans="1:4" x14ac:dyDescent="0.2">
      <c r="A12" s="33" t="s">
        <v>71</v>
      </c>
      <c r="B12" s="37"/>
      <c r="C12" s="35">
        <v>10000</v>
      </c>
    </row>
    <row r="13" spans="1:4" x14ac:dyDescent="0.2">
      <c r="A13" s="33" t="s">
        <v>72</v>
      </c>
      <c r="B13" s="37"/>
      <c r="C13" s="36">
        <v>6000</v>
      </c>
    </row>
    <row r="14" spans="1:4" x14ac:dyDescent="0.2">
      <c r="A14" s="33" t="s">
        <v>73</v>
      </c>
      <c r="B14" s="37"/>
      <c r="C14" s="38">
        <f>SUBTOTAL(9,C6:C13)</f>
        <v>86586.97</v>
      </c>
    </row>
    <row r="16" spans="1:4" x14ac:dyDescent="0.2">
      <c r="A16" s="33" t="s">
        <v>74</v>
      </c>
    </row>
    <row r="17" spans="1:3" x14ac:dyDescent="0.2">
      <c r="A17" s="33" t="s">
        <v>75</v>
      </c>
      <c r="B17" s="37"/>
      <c r="C17" s="35">
        <v>4789</v>
      </c>
    </row>
    <row r="18" spans="1:3" x14ac:dyDescent="0.2">
      <c r="A18" s="33" t="s">
        <v>76</v>
      </c>
      <c r="B18" s="37"/>
      <c r="C18" s="35">
        <v>34800.18</v>
      </c>
    </row>
    <row r="19" spans="1:3" x14ac:dyDescent="0.2">
      <c r="A19" s="33" t="s">
        <v>77</v>
      </c>
      <c r="B19" s="37"/>
      <c r="C19" s="35">
        <v>10000</v>
      </c>
    </row>
    <row r="20" spans="1:3" x14ac:dyDescent="0.2">
      <c r="A20" s="33" t="s">
        <v>78</v>
      </c>
      <c r="B20" s="37"/>
      <c r="C20" s="35">
        <v>0</v>
      </c>
    </row>
    <row r="21" spans="1:3" x14ac:dyDescent="0.2">
      <c r="A21" s="33" t="s">
        <v>79</v>
      </c>
      <c r="B21" s="37"/>
      <c r="C21" s="35">
        <v>80</v>
      </c>
    </row>
    <row r="22" spans="1:3" x14ac:dyDescent="0.2">
      <c r="A22" s="33" t="s">
        <v>74</v>
      </c>
      <c r="B22" s="37"/>
      <c r="C22" s="35">
        <v>5179.5</v>
      </c>
    </row>
    <row r="23" spans="1:3" x14ac:dyDescent="0.2">
      <c r="A23" s="33" t="s">
        <v>80</v>
      </c>
      <c r="B23" s="37"/>
      <c r="C23" s="35">
        <v>0</v>
      </c>
    </row>
    <row r="24" spans="1:3" x14ac:dyDescent="0.2">
      <c r="A24" s="33" t="s">
        <v>81</v>
      </c>
      <c r="B24" s="37"/>
      <c r="C24" s="36">
        <v>0</v>
      </c>
    </row>
    <row r="25" spans="1:3" x14ac:dyDescent="0.2">
      <c r="A25" s="33" t="s">
        <v>82</v>
      </c>
      <c r="B25" s="37"/>
      <c r="C25" s="38">
        <f>SUBTOTAL(9,C15:C24)</f>
        <v>54848.68</v>
      </c>
    </row>
    <row r="27" spans="1:3" x14ac:dyDescent="0.2">
      <c r="A27" s="33" t="s">
        <v>7</v>
      </c>
    </row>
    <row r="28" spans="1:3" x14ac:dyDescent="0.2">
      <c r="A28" s="33" t="s">
        <v>83</v>
      </c>
      <c r="B28" s="37"/>
      <c r="C28" s="35">
        <v>0</v>
      </c>
    </row>
    <row r="29" spans="1:3" x14ac:dyDescent="0.2">
      <c r="A29" s="33" t="s">
        <v>84</v>
      </c>
      <c r="B29" s="37"/>
      <c r="C29" s="36">
        <v>1601.53</v>
      </c>
    </row>
    <row r="30" spans="1:3" x14ac:dyDescent="0.2">
      <c r="A30" s="33" t="s">
        <v>85</v>
      </c>
      <c r="B30" s="37"/>
      <c r="C30" s="38">
        <f>SUBTOTAL(9,C26:C29)</f>
        <v>1601.53</v>
      </c>
    </row>
    <row r="32" spans="1:3" x14ac:dyDescent="0.2">
      <c r="A32" s="33" t="s">
        <v>86</v>
      </c>
      <c r="B32" s="37"/>
      <c r="C32" s="36">
        <f>SUBTOTAL(9,C6:C30)</f>
        <v>143037.18</v>
      </c>
    </row>
    <row r="34" spans="1:3" x14ac:dyDescent="0.2">
      <c r="A34" s="33" t="s">
        <v>87</v>
      </c>
    </row>
    <row r="36" spans="1:3" x14ac:dyDescent="0.2">
      <c r="A36" s="33" t="s">
        <v>88</v>
      </c>
    </row>
    <row r="37" spans="1:3" x14ac:dyDescent="0.2">
      <c r="A37" s="33" t="s">
        <v>89</v>
      </c>
      <c r="B37" s="37"/>
      <c r="C37" s="36">
        <v>68861.59</v>
      </c>
    </row>
    <row r="38" spans="1:3" x14ac:dyDescent="0.2">
      <c r="A38" s="33" t="s">
        <v>90</v>
      </c>
      <c r="B38" s="37"/>
      <c r="C38" s="38">
        <f>SUBTOTAL(9,C35:C37)</f>
        <v>68861.59</v>
      </c>
    </row>
    <row r="40" spans="1:3" x14ac:dyDescent="0.2">
      <c r="A40" s="33" t="s">
        <v>91</v>
      </c>
    </row>
    <row r="41" spans="1:3" x14ac:dyDescent="0.2">
      <c r="A41" s="33" t="s">
        <v>92</v>
      </c>
      <c r="B41" s="37"/>
      <c r="C41" s="35">
        <v>1302</v>
      </c>
    </row>
    <row r="42" spans="1:3" x14ac:dyDescent="0.2">
      <c r="A42" s="33" t="s">
        <v>93</v>
      </c>
      <c r="B42" s="37"/>
      <c r="C42" s="35">
        <v>357.12</v>
      </c>
    </row>
    <row r="43" spans="1:3" x14ac:dyDescent="0.2">
      <c r="A43" s="33" t="s">
        <v>94</v>
      </c>
      <c r="B43" s="37"/>
      <c r="C43" s="35">
        <v>25</v>
      </c>
    </row>
    <row r="44" spans="1:3" x14ac:dyDescent="0.2">
      <c r="A44" s="33" t="s">
        <v>95</v>
      </c>
      <c r="B44" s="35">
        <v>810.69</v>
      </c>
    </row>
    <row r="45" spans="1:3" x14ac:dyDescent="0.2">
      <c r="A45" s="33" t="s">
        <v>96</v>
      </c>
      <c r="B45" s="35">
        <v>71.2</v>
      </c>
    </row>
    <row r="46" spans="1:3" x14ac:dyDescent="0.2">
      <c r="A46" s="33" t="s">
        <v>97</v>
      </c>
      <c r="B46" s="36">
        <v>156.80000000000001</v>
      </c>
    </row>
    <row r="47" spans="1:3" x14ac:dyDescent="0.2">
      <c r="A47" s="33" t="s">
        <v>98</v>
      </c>
      <c r="B47" s="37"/>
      <c r="C47" s="35">
        <f>(B44+B45+B46)</f>
        <v>1038.69</v>
      </c>
    </row>
    <row r="48" spans="1:3" x14ac:dyDescent="0.2">
      <c r="A48" s="33" t="s">
        <v>99</v>
      </c>
      <c r="B48" s="37"/>
      <c r="C48" s="35">
        <v>3134.16</v>
      </c>
    </row>
    <row r="49" spans="1:3" x14ac:dyDescent="0.2">
      <c r="A49" s="33" t="s">
        <v>100</v>
      </c>
      <c r="B49" s="37"/>
      <c r="C49" s="35">
        <v>0</v>
      </c>
    </row>
    <row r="50" spans="1:3" x14ac:dyDescent="0.2">
      <c r="A50" s="33" t="s">
        <v>1</v>
      </c>
      <c r="B50" s="37"/>
      <c r="C50" s="35">
        <v>864.1</v>
      </c>
    </row>
    <row r="51" spans="1:3" x14ac:dyDescent="0.2">
      <c r="A51" s="33" t="s">
        <v>101</v>
      </c>
      <c r="B51" s="37"/>
      <c r="C51" s="35">
        <v>2504.0300000000002</v>
      </c>
    </row>
    <row r="52" spans="1:3" x14ac:dyDescent="0.2">
      <c r="A52" s="33" t="s">
        <v>102</v>
      </c>
      <c r="B52" s="37"/>
      <c r="C52" s="35">
        <v>1800</v>
      </c>
    </row>
    <row r="53" spans="1:3" x14ac:dyDescent="0.2">
      <c r="A53" s="33" t="s">
        <v>103</v>
      </c>
      <c r="B53" s="37"/>
      <c r="C53" s="35">
        <v>1921.28</v>
      </c>
    </row>
    <row r="54" spans="1:3" x14ac:dyDescent="0.2">
      <c r="A54" s="33" t="s">
        <v>104</v>
      </c>
      <c r="B54" s="37"/>
      <c r="C54" s="35">
        <v>1628.11</v>
      </c>
    </row>
    <row r="55" spans="1:3" x14ac:dyDescent="0.2">
      <c r="A55" s="33" t="s">
        <v>105</v>
      </c>
      <c r="B55" s="37"/>
      <c r="C55" s="35">
        <v>0</v>
      </c>
    </row>
    <row r="56" spans="1:3" x14ac:dyDescent="0.2">
      <c r="A56" s="33" t="s">
        <v>106</v>
      </c>
      <c r="B56" s="37"/>
      <c r="C56" s="35">
        <v>622.09</v>
      </c>
    </row>
    <row r="57" spans="1:3" x14ac:dyDescent="0.2">
      <c r="A57" s="33" t="s">
        <v>107</v>
      </c>
      <c r="B57" s="37"/>
      <c r="C57" s="35">
        <v>1420.57</v>
      </c>
    </row>
    <row r="58" spans="1:3" x14ac:dyDescent="0.2">
      <c r="A58" s="33" t="s">
        <v>108</v>
      </c>
      <c r="B58" s="37"/>
      <c r="C58" s="35">
        <v>3738.29</v>
      </c>
    </row>
    <row r="59" spans="1:3" x14ac:dyDescent="0.2">
      <c r="A59" s="33" t="s">
        <v>109</v>
      </c>
      <c r="B59" s="37"/>
      <c r="C59" s="35">
        <v>278.45999999999998</v>
      </c>
    </row>
    <row r="60" spans="1:3" x14ac:dyDescent="0.2">
      <c r="A60" s="33" t="s">
        <v>110</v>
      </c>
      <c r="B60" s="37"/>
      <c r="C60" s="35">
        <v>0</v>
      </c>
    </row>
    <row r="61" spans="1:3" x14ac:dyDescent="0.2">
      <c r="A61" s="33" t="s">
        <v>111</v>
      </c>
      <c r="B61" s="37"/>
      <c r="C61" s="36">
        <v>-135.6</v>
      </c>
    </row>
    <row r="62" spans="1:3" x14ac:dyDescent="0.2">
      <c r="A62" s="33" t="s">
        <v>112</v>
      </c>
      <c r="B62" s="37"/>
      <c r="C62" s="38">
        <f>SUBTOTAL(9,C39:C61)</f>
        <v>20498.300000000003</v>
      </c>
    </row>
    <row r="64" spans="1:3" x14ac:dyDescent="0.2">
      <c r="A64" s="33" t="s">
        <v>113</v>
      </c>
      <c r="B64" s="37"/>
      <c r="C64" s="36">
        <f>SUBTOTAL(9,C35:C62)</f>
        <v>89359.89</v>
      </c>
    </row>
    <row r="66" spans="1:4" ht="16" thickBot="1" x14ac:dyDescent="0.25">
      <c r="A66" s="33" t="s">
        <v>114</v>
      </c>
      <c r="B66" s="37"/>
      <c r="C66" s="39">
        <f>(C32-C64)</f>
        <v>53677.289999999994</v>
      </c>
    </row>
    <row r="67" spans="1:4" ht="16" thickTop="1" x14ac:dyDescent="0.2"/>
    <row r="68" spans="1:4" x14ac:dyDescent="0.2">
      <c r="A68" s="66" t="s">
        <v>64</v>
      </c>
      <c r="B68" s="66"/>
      <c r="C68" s="66"/>
      <c r="D68" s="66"/>
    </row>
  </sheetData>
  <mergeCells count="1">
    <mergeCell ref="A68:D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8E83-9D09-4887-AB43-2DB1EA8357A4}">
  <dimension ref="A1:D50"/>
  <sheetViews>
    <sheetView topLeftCell="A41" workbookViewId="0">
      <selection activeCell="C5" sqref="C5"/>
    </sheetView>
  </sheetViews>
  <sheetFormatPr baseColWidth="10" defaultColWidth="8.83203125" defaultRowHeight="15" x14ac:dyDescent="0.2"/>
  <cols>
    <col min="1" max="1" width="32.33203125" customWidth="1"/>
  </cols>
  <sheetData>
    <row r="1" spans="1:4" x14ac:dyDescent="0.2">
      <c r="A1" s="32" t="s">
        <v>29</v>
      </c>
      <c r="B1" s="32"/>
      <c r="C1" s="32"/>
      <c r="D1" s="32"/>
    </row>
    <row r="2" spans="1:4" ht="17" x14ac:dyDescent="0.25">
      <c r="A2" s="64" t="s">
        <v>150</v>
      </c>
      <c r="B2" s="33"/>
      <c r="C2" s="33"/>
      <c r="D2" s="33"/>
    </row>
    <row r="3" spans="1:4" x14ac:dyDescent="0.2">
      <c r="A3" s="33" t="s">
        <v>30</v>
      </c>
      <c r="B3" s="33"/>
      <c r="C3" s="33"/>
      <c r="D3" s="33"/>
    </row>
    <row r="4" spans="1:4" x14ac:dyDescent="0.2">
      <c r="A4" s="33" t="s">
        <v>31</v>
      </c>
      <c r="B4" s="34" t="s">
        <v>30</v>
      </c>
    </row>
    <row r="5" spans="1:4" x14ac:dyDescent="0.2">
      <c r="A5" s="33" t="s">
        <v>32</v>
      </c>
    </row>
    <row r="7" spans="1:4" x14ac:dyDescent="0.2">
      <c r="A7" s="33" t="s">
        <v>33</v>
      </c>
    </row>
    <row r="8" spans="1:4" x14ac:dyDescent="0.2">
      <c r="A8" s="33" t="s">
        <v>34</v>
      </c>
      <c r="B8" s="35">
        <v>856.33</v>
      </c>
    </row>
    <row r="9" spans="1:4" x14ac:dyDescent="0.2">
      <c r="A9" s="33" t="s">
        <v>35</v>
      </c>
      <c r="B9" s="36">
        <v>45307.54</v>
      </c>
    </row>
    <row r="10" spans="1:4" x14ac:dyDescent="0.2">
      <c r="A10" s="33" t="s">
        <v>36</v>
      </c>
      <c r="B10" s="37"/>
      <c r="C10" s="35">
        <f>(B8+B9)</f>
        <v>46163.87</v>
      </c>
    </row>
    <row r="11" spans="1:4" x14ac:dyDescent="0.2">
      <c r="A11" s="33" t="s">
        <v>16</v>
      </c>
      <c r="B11" s="37"/>
      <c r="C11" s="35">
        <v>11016.09</v>
      </c>
    </row>
    <row r="12" spans="1:4" x14ac:dyDescent="0.2">
      <c r="A12" s="33" t="s">
        <v>37</v>
      </c>
      <c r="B12" s="35">
        <v>48.25</v>
      </c>
    </row>
    <row r="13" spans="1:4" x14ac:dyDescent="0.2">
      <c r="A13" s="33" t="s">
        <v>38</v>
      </c>
      <c r="B13" s="35">
        <v>0</v>
      </c>
    </row>
    <row r="14" spans="1:4" x14ac:dyDescent="0.2">
      <c r="A14" s="33" t="s">
        <v>39</v>
      </c>
      <c r="B14" s="35">
        <v>1064.1199999999999</v>
      </c>
    </row>
    <row r="15" spans="1:4" x14ac:dyDescent="0.2">
      <c r="A15" s="33" t="s">
        <v>40</v>
      </c>
      <c r="B15" s="36">
        <v>0</v>
      </c>
    </row>
    <row r="16" spans="1:4" x14ac:dyDescent="0.2">
      <c r="A16" s="33" t="s">
        <v>41</v>
      </c>
      <c r="B16" s="37"/>
      <c r="C16" s="36">
        <f>(B12+B13+B14+B15)</f>
        <v>1112.3699999999999</v>
      </c>
    </row>
    <row r="17" spans="1:3" x14ac:dyDescent="0.2">
      <c r="A17" s="33" t="s">
        <v>42</v>
      </c>
      <c r="B17" s="37"/>
      <c r="C17" s="38">
        <f>SUBTOTAL(9,C6:C16)</f>
        <v>58292.330000000009</v>
      </c>
    </row>
    <row r="19" spans="1:3" ht="16" thickBot="1" x14ac:dyDescent="0.25">
      <c r="A19" s="33" t="s">
        <v>43</v>
      </c>
      <c r="B19" s="37"/>
      <c r="C19" s="39">
        <f>SUBTOTAL(9,C6:C17)</f>
        <v>58292.330000000009</v>
      </c>
    </row>
    <row r="20" spans="1:3" ht="16" thickTop="1" x14ac:dyDescent="0.2"/>
    <row r="21" spans="1:3" x14ac:dyDescent="0.2">
      <c r="A21" s="33" t="s">
        <v>44</v>
      </c>
    </row>
    <row r="23" spans="1:3" x14ac:dyDescent="0.2">
      <c r="A23" s="33" t="s">
        <v>45</v>
      </c>
    </row>
    <row r="24" spans="1:3" x14ac:dyDescent="0.2">
      <c r="A24" s="33" t="s">
        <v>46</v>
      </c>
      <c r="B24" s="37"/>
      <c r="C24" s="35">
        <v>0</v>
      </c>
    </row>
    <row r="25" spans="1:3" x14ac:dyDescent="0.2">
      <c r="A25" s="33" t="s">
        <v>47</v>
      </c>
      <c r="B25" s="35">
        <v>2555.5100000000002</v>
      </c>
    </row>
    <row r="26" spans="1:3" x14ac:dyDescent="0.2">
      <c r="A26" s="33" t="s">
        <v>48</v>
      </c>
      <c r="B26" s="36">
        <v>152.55000000000001</v>
      </c>
    </row>
    <row r="27" spans="1:3" x14ac:dyDescent="0.2">
      <c r="A27" s="33" t="s">
        <v>49</v>
      </c>
      <c r="B27" s="37"/>
      <c r="C27" s="35">
        <f>(B25+B26)</f>
        <v>2708.0600000000004</v>
      </c>
    </row>
    <row r="28" spans="1:3" x14ac:dyDescent="0.2">
      <c r="A28" s="33" t="s">
        <v>50</v>
      </c>
      <c r="B28" s="37"/>
      <c r="C28" s="35">
        <v>0</v>
      </c>
    </row>
    <row r="29" spans="1:3" x14ac:dyDescent="0.2">
      <c r="A29" s="33" t="s">
        <v>51</v>
      </c>
      <c r="B29" s="37"/>
      <c r="C29" s="35">
        <v>6000</v>
      </c>
    </row>
    <row r="30" spans="1:3" x14ac:dyDescent="0.2">
      <c r="A30" s="33" t="s">
        <v>52</v>
      </c>
      <c r="B30" s="37"/>
      <c r="C30" s="35">
        <v>10000</v>
      </c>
    </row>
    <row r="31" spans="1:3" x14ac:dyDescent="0.2">
      <c r="A31" s="33" t="s">
        <v>53</v>
      </c>
      <c r="B31" s="37"/>
      <c r="C31" s="35">
        <v>0</v>
      </c>
    </row>
    <row r="32" spans="1:3" x14ac:dyDescent="0.2">
      <c r="A32" s="33" t="s">
        <v>54</v>
      </c>
      <c r="B32" s="37"/>
      <c r="C32" s="35">
        <v>0</v>
      </c>
    </row>
    <row r="33" spans="1:4" x14ac:dyDescent="0.2">
      <c r="A33" s="33" t="s">
        <v>55</v>
      </c>
      <c r="B33" s="37"/>
      <c r="C33" s="35">
        <v>0</v>
      </c>
    </row>
    <row r="34" spans="1:4" x14ac:dyDescent="0.2">
      <c r="A34" s="33" t="s">
        <v>56</v>
      </c>
      <c r="B34" s="37"/>
      <c r="C34" s="36">
        <v>6000</v>
      </c>
    </row>
    <row r="35" spans="1:4" x14ac:dyDescent="0.2">
      <c r="A35" s="33" t="s">
        <v>57</v>
      </c>
      <c r="B35" s="37"/>
      <c r="C35" s="38">
        <f>SUBTOTAL(9,C22:C34)</f>
        <v>24708.06</v>
      </c>
    </row>
    <row r="37" spans="1:4" x14ac:dyDescent="0.2">
      <c r="A37" s="33" t="s">
        <v>58</v>
      </c>
      <c r="B37" s="37"/>
      <c r="C37" s="36">
        <f>SUBTOTAL(9,C22:C35)</f>
        <v>24708.06</v>
      </c>
    </row>
    <row r="39" spans="1:4" x14ac:dyDescent="0.2">
      <c r="A39" s="33" t="s">
        <v>11</v>
      </c>
    </row>
    <row r="41" spans="1:4" x14ac:dyDescent="0.2">
      <c r="A41" s="33" t="s">
        <v>59</v>
      </c>
    </row>
    <row r="42" spans="1:4" x14ac:dyDescent="0.2">
      <c r="A42" s="33" t="s">
        <v>60</v>
      </c>
      <c r="B42" s="37"/>
      <c r="C42" s="35">
        <v>-20093.02</v>
      </c>
    </row>
    <row r="43" spans="1:4" x14ac:dyDescent="0.2">
      <c r="A43" s="33" t="s">
        <v>61</v>
      </c>
      <c r="B43" s="37"/>
      <c r="C43" s="36">
        <v>53677.29</v>
      </c>
    </row>
    <row r="44" spans="1:4" x14ac:dyDescent="0.2">
      <c r="A44" s="33" t="s">
        <v>62</v>
      </c>
      <c r="B44" s="37"/>
      <c r="C44" s="38">
        <f>SUBTOTAL(9,C40:C43)</f>
        <v>33584.270000000004</v>
      </c>
      <c r="D44" s="40"/>
    </row>
    <row r="46" spans="1:4" x14ac:dyDescent="0.2">
      <c r="A46" s="33" t="s">
        <v>21</v>
      </c>
      <c r="B46" s="37"/>
      <c r="C46" s="36">
        <f>SUBTOTAL(9,C40:C44)</f>
        <v>33584.270000000004</v>
      </c>
    </row>
    <row r="48" spans="1:4" ht="16" thickBot="1" x14ac:dyDescent="0.25">
      <c r="A48" s="33" t="s">
        <v>63</v>
      </c>
      <c r="B48" s="37"/>
      <c r="C48" s="39">
        <f>(C37+C46)</f>
        <v>58292.33</v>
      </c>
    </row>
    <row r="49" spans="1:4" ht="16" thickTop="1" x14ac:dyDescent="0.2"/>
    <row r="50" spans="1:4" x14ac:dyDescent="0.2">
      <c r="A50" s="66" t="s">
        <v>64</v>
      </c>
      <c r="B50" s="66"/>
      <c r="C50" s="66"/>
      <c r="D50" s="66"/>
    </row>
  </sheetData>
  <mergeCells count="1">
    <mergeCell ref="A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Income Stmt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Microsoft Office User</cp:lastModifiedBy>
  <cp:lastPrinted>2020-04-23T20:58:30Z</cp:lastPrinted>
  <dcterms:created xsi:type="dcterms:W3CDTF">2020-04-20T14:40:20Z</dcterms:created>
  <dcterms:modified xsi:type="dcterms:W3CDTF">2020-04-24T03:27:30Z</dcterms:modified>
</cp:coreProperties>
</file>